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2"/>
  </bookViews>
  <sheets>
    <sheet name="Dochody" sheetId="1" r:id="rId1"/>
    <sheet name="Wydatki" sheetId="2" r:id="rId2"/>
    <sheet name="Fiskus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8" i="3"/>
  <c r="B9"/>
  <c r="D5"/>
  <c r="E3"/>
  <c r="B4"/>
  <c r="D4" s="1"/>
  <c r="B5"/>
  <c r="B3"/>
  <c r="C3" s="1"/>
  <c r="A1"/>
  <c r="J3" i="2"/>
  <c r="J4"/>
  <c r="J5"/>
  <c r="J6"/>
  <c r="J7"/>
  <c r="J8"/>
  <c r="J9"/>
  <c r="J10"/>
  <c r="J11"/>
  <c r="J12"/>
  <c r="J13"/>
  <c r="J2"/>
  <c r="D14"/>
  <c r="E14"/>
  <c r="F14"/>
  <c r="G14"/>
  <c r="H14"/>
  <c r="I14"/>
  <c r="J14"/>
  <c r="C14"/>
  <c r="C18" i="1"/>
  <c r="C17"/>
  <c r="C16"/>
  <c r="C15"/>
  <c r="D13"/>
  <c r="E13"/>
  <c r="F13"/>
  <c r="G13"/>
  <c r="H13"/>
  <c r="I13"/>
  <c r="J13"/>
  <c r="K13"/>
  <c r="L13"/>
  <c r="M13"/>
  <c r="N13"/>
  <c r="C13"/>
  <c r="O9"/>
  <c r="O10"/>
  <c r="O8"/>
  <c r="D10"/>
  <c r="E10"/>
  <c r="F10"/>
  <c r="G10"/>
  <c r="H10"/>
  <c r="I10"/>
  <c r="J10"/>
  <c r="K10"/>
  <c r="L10"/>
  <c r="M10"/>
  <c r="N10"/>
  <c r="C10"/>
  <c r="K4" i="3"/>
  <c r="C4" l="1"/>
  <c r="C5" s="1"/>
  <c r="D3"/>
</calcChain>
</file>

<file path=xl/sharedStrings.xml><?xml version="1.0" encoding="utf-8"?>
<sst xmlns="http://schemas.openxmlformats.org/spreadsheetml/2006/main" count="67" uniqueCount="45">
  <si>
    <t>Dochody 2010</t>
  </si>
  <si>
    <t>Jan Kowalski</t>
  </si>
  <si>
    <t>Maria Kowalska</t>
  </si>
  <si>
    <t>Styczeń</t>
  </si>
  <si>
    <t>Rok</t>
  </si>
  <si>
    <t>Razem</t>
  </si>
  <si>
    <t>Najmniejszy dochód</t>
  </si>
  <si>
    <t>Średni dochód</t>
  </si>
  <si>
    <t>Największy dochód</t>
  </si>
  <si>
    <t>Artykuły żywnościowe</t>
  </si>
  <si>
    <t>Artykuły chemiczne</t>
  </si>
  <si>
    <t>Artykuły szkolne</t>
  </si>
  <si>
    <t>Urządzanie mieszkania</t>
  </si>
  <si>
    <t>Opłaty stałe</t>
  </si>
  <si>
    <t>Ubrania</t>
  </si>
  <si>
    <t>Rozrywka</t>
  </si>
  <si>
    <t>razem</t>
  </si>
  <si>
    <t>Dochód roczny</t>
  </si>
  <si>
    <t>Podatek 2010</t>
  </si>
  <si>
    <t>Do</t>
  </si>
  <si>
    <t>minus</t>
  </si>
  <si>
    <t>wolna kwota</t>
  </si>
  <si>
    <t>Powyżej</t>
  </si>
  <si>
    <t>plus</t>
  </si>
  <si>
    <t>nadwyżki</t>
  </si>
  <si>
    <t>Zapłacony podatek</t>
  </si>
  <si>
    <t>Rozliczenie wspólne</t>
  </si>
  <si>
    <t>Należny podatek</t>
  </si>
  <si>
    <t>Korzystniejsza wersja</t>
  </si>
  <si>
    <t>Dopłata lub zwrot nadpłaconego podatku</t>
  </si>
  <si>
    <t>X2</t>
  </si>
  <si>
    <t>Liczba miesięcy - dochód większy od średniej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</si>
  <si>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</si>
  <si>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</si>
  <si>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</si>
  <si>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</si>
  <si>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</si>
  <si>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</si>
  <si>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</si>
  <si>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</si>
  <si>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</si>
  <si>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</si>
  <si>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</si>
  <si>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Miesiąc</t>
  </si>
  <si>
    <t>mnus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</si>
</sst>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#,##0.00\ &quot;zł&quot;"/>
    <numFmt numFmtId="167" formatCode="#,##0.0\ &quot;zł&quot;"/>
    <numFmt numFmtId="168" formatCode="dd\/mm\/yyyy"/>
  </numFmts>
  <fonts count="1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rgb="FF002060"/>
      <name val="Monotype Corsiva"/>
      <family val="4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002060"/>
      <name val="Monotype Corsiva"/>
      <family val="4"/>
      <charset val="238"/>
    </font>
    <font>
      <b/>
      <sz val="25"/>
      <color rgb="FF002060"/>
      <name val="Monotype Corsiva"/>
      <family val="4"/>
      <charset val="238"/>
    </font>
    <font>
      <b/>
      <sz val="14"/>
      <color rgb="FFFF0000"/>
      <name val="Times New Roman"/>
      <family val="1"/>
      <charset val="238"/>
    </font>
    <font>
      <b/>
      <sz val="14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rgb="FF002060"/>
      </left>
      <right/>
      <top style="medium">
        <color rgb="FF002060"/>
      </top>
      <bottom style="thick">
        <color rgb="FFFF0000"/>
      </bottom>
      <diagonal/>
    </border>
    <border>
      <left/>
      <right style="medium">
        <color rgb="FF002060"/>
      </right>
      <top style="medium">
        <color rgb="FF002060"/>
      </top>
      <bottom style="thick">
        <color rgb="FFFF000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ck">
        <color rgb="FFFF0000"/>
      </right>
      <top style="medium">
        <color rgb="FF002060"/>
      </top>
      <bottom style="medium">
        <color rgb="FF002060"/>
      </bottom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double">
        <color rgb="FFFF0000"/>
      </top>
      <bottom style="medium">
        <color rgb="FF002060"/>
      </bottom>
      <diagonal/>
    </border>
    <border>
      <left style="double">
        <color rgb="FFFF0000"/>
      </left>
      <right style="medium">
        <color rgb="FF002060"/>
      </right>
      <top style="double">
        <color rgb="FFFF0000"/>
      </top>
      <bottom style="medium">
        <color rgb="FF002060"/>
      </bottom>
      <diagonal/>
    </border>
    <border>
      <left style="double">
        <color rgb="FFFF000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wrapText="1"/>
    </xf>
    <xf numFmtId="0" fontId="0" fillId="2" borderId="0" xfId="0" applyFill="1"/>
    <xf numFmtId="0" fontId="0" fillId="2" borderId="1" xfId="0" applyFill="1" applyBorder="1"/>
    <xf numFmtId="9" fontId="0" fillId="2" borderId="1" xfId="0" applyNumberFormat="1" applyFill="1" applyBorder="1"/>
    <xf numFmtId="164" fontId="0" fillId="0" borderId="1" xfId="0" applyNumberFormat="1" applyBorder="1"/>
    <xf numFmtId="164" fontId="0" fillId="2" borderId="1" xfId="1" applyNumberFormat="1" applyFont="1" applyFill="1" applyBorder="1"/>
    <xf numFmtId="164" fontId="0" fillId="0" borderId="0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6" xfId="0" applyBorder="1"/>
    <xf numFmtId="0" fontId="2" fillId="2" borderId="17" xfId="0" applyNumberFormat="1" applyFont="1" applyFill="1" applyBorder="1"/>
    <xf numFmtId="0" fontId="2" fillId="2" borderId="17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7" xfId="0" applyBorder="1"/>
    <xf numFmtId="164" fontId="0" fillId="0" borderId="17" xfId="0" applyNumberFormat="1" applyBorder="1"/>
    <xf numFmtId="167" fontId="0" fillId="0" borderId="20" xfId="0" applyNumberFormat="1" applyBorder="1"/>
    <xf numFmtId="167" fontId="0" fillId="0" borderId="19" xfId="0" applyNumberFormat="1" applyBorder="1"/>
    <xf numFmtId="167" fontId="0" fillId="0" borderId="21" xfId="0" applyNumberFormat="1" applyBorder="1"/>
    <xf numFmtId="167" fontId="0" fillId="0" borderId="17" xfId="0" applyNumberFormat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67" fontId="0" fillId="2" borderId="21" xfId="0" applyNumberFormat="1" applyFill="1" applyBorder="1"/>
    <xf numFmtId="167" fontId="0" fillId="2" borderId="23" xfId="0" applyNumberFormat="1" applyFill="1" applyBorder="1"/>
    <xf numFmtId="167" fontId="0" fillId="0" borderId="22" xfId="0" applyNumberFormat="1" applyBorder="1"/>
    <xf numFmtId="164" fontId="7" fillId="2" borderId="17" xfId="0" applyNumberFormat="1" applyFont="1" applyFill="1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8" fillId="2" borderId="2" xfId="0" applyNumberFormat="1" applyFont="1" applyFill="1" applyBorder="1" applyAlignment="1">
      <alignment horizontal="center" vertical="center" textRotation="90"/>
    </xf>
    <xf numFmtId="0" fontId="8" fillId="2" borderId="24" xfId="0" applyNumberFormat="1" applyFont="1" applyFill="1" applyBorder="1" applyAlignment="1">
      <alignment horizontal="center" vertical="center" textRotation="90"/>
    </xf>
    <xf numFmtId="0" fontId="8" fillId="2" borderId="18" xfId="0" applyNumberFormat="1" applyFont="1" applyFill="1" applyBorder="1" applyAlignment="1">
      <alignment horizontal="center" vertical="center" textRotation="90"/>
    </xf>
    <xf numFmtId="164" fontId="0" fillId="2" borderId="13" xfId="0" applyNumberFormat="1" applyFill="1" applyBorder="1"/>
    <xf numFmtId="164" fontId="9" fillId="2" borderId="2" xfId="0" applyNumberFormat="1" applyFont="1" applyFill="1" applyBorder="1"/>
    <xf numFmtId="168" fontId="10" fillId="3" borderId="0" xfId="0" applyNumberFormat="1" applyFont="1" applyFill="1"/>
    <xf numFmtId="0" fontId="4" fillId="2" borderId="3" xfId="0" applyFont="1" applyFill="1" applyBorder="1" applyAlignment="1">
      <alignment horizontal="center" wrapText="1"/>
    </xf>
    <xf numFmtId="164" fontId="0" fillId="0" borderId="25" xfId="0" applyNumberFormat="1" applyBorder="1"/>
  </cellXfs>
  <cellStyles count="2">
    <cellStyle name="Dziesiętny" xfId="1" builtinId="3"/>
    <cellStyle name="Normalny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3"/>
  <c:chart>
    <c:title>
      <c:tx>
        <c:rich>
          <a:bodyPr/>
          <a:lstStyle/>
          <a:p>
            <a:pPr>
              <a:defRPr>
                <a:solidFill>
                  <a:srgbClr val="FF0000"/>
                </a:solidFill>
              </a:defRPr>
            </a:pPr>
            <a:r>
              <a:rPr lang="en-US">
                <a:solidFill>
                  <a:srgbClr val="FF0000"/>
                </a:solidFill>
              </a:rPr>
              <a:t>Rok 2010</a:t>
            </a:r>
          </a:p>
        </c:rich>
      </c:tx>
      <c:layout/>
      <c:spPr>
        <a:solidFill>
          <a:schemeClr val="tx2">
            <a:lumMod val="20000"/>
            <a:lumOff val="80000"/>
          </a:schemeClr>
        </a:solidFill>
        <a:ln w="19050">
          <a:solidFill>
            <a:srgbClr val="FF0000"/>
          </a:solidFill>
        </a:ln>
      </c:spPr>
    </c:title>
    <c:plotArea>
      <c:layout/>
      <c:pieChart>
        <c:varyColors val="1"/>
        <c:ser>
          <c:idx val="0"/>
          <c:order val="0"/>
          <c:dPt>
            <c:idx val="6"/>
            <c:spPr>
              <a:solidFill>
                <a:srgbClr val="FF0000"/>
              </a:solidFill>
            </c:spPr>
          </c:dPt>
          <c:dLbls>
            <c:dLbl>
              <c:idx val="0"/>
              <c:layout>
                <c:manualLayout>
                  <c:x val="1.8292181069958752E-2"/>
                  <c:y val="0"/>
                </c:manualLayout>
              </c:layout>
              <c:dLblPos val="bestFit"/>
              <c:showCatName val="1"/>
            </c:dLbl>
            <c:dLbl>
              <c:idx val="1"/>
              <c:layout>
                <c:manualLayout>
                  <c:x val="0.109753086419753"/>
                  <c:y val="-3.5277777777777776E-2"/>
                </c:manualLayout>
              </c:layout>
              <c:dLblPos val="bestFit"/>
              <c:showCatName val="1"/>
            </c:dLbl>
            <c:dLbl>
              <c:idx val="2"/>
              <c:layout>
                <c:manualLayout>
                  <c:x val="0"/>
                  <c:y val="1.5679012345679012E-2"/>
                </c:manualLayout>
              </c:layout>
              <c:dLblPos val="bestFit"/>
              <c:showCatName val="1"/>
            </c:dLbl>
            <c:dLbl>
              <c:idx val="4"/>
              <c:layout>
                <c:manualLayout>
                  <c:x val="-1.5679012345679012E-2"/>
                  <c:y val="0"/>
                </c:manualLayout>
              </c:layout>
              <c:dLblPos val="bestFit"/>
              <c:showCatName val="1"/>
            </c:dLbl>
            <c:dLbl>
              <c:idx val="5"/>
              <c:layout>
                <c:manualLayout>
                  <c:x val="-1.5679012345679012E-2"/>
                  <c:y val="-2.3518518518518518E-2"/>
                </c:manualLayout>
              </c:layout>
              <c:dLblPos val="bestFit"/>
              <c:showCatName val="1"/>
            </c:dLbl>
            <c:dLbl>
              <c:idx val="6"/>
              <c:layout>
                <c:manualLayout>
                  <c:x val="0"/>
                  <c:y val="-1.9598765432098767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pl-PL"/>
                </a:p>
              </c:txPr>
              <c:dLblPos val="bestFit"/>
              <c:showCatName val="1"/>
            </c:dLbl>
            <c:dLblPos val="outEnd"/>
            <c:showCatName val="1"/>
            <c:showLeaderLines val="1"/>
          </c:dLbls>
          <c:cat>
            <c:strRef>
              <c:f>Wydatki!$C$1:$I$1</c:f>
              <c:strCache>
                <c:ptCount val="7"/>
                <c:pt idx="0">
                  <c:v>Artykuły żywnościowe</c:v>
                </c:pt>
                <c:pt idx="1">
                  <c:v>Artykuły chemiczne</c:v>
                </c:pt>
                <c:pt idx="2">
                  <c:v>Artykuły szkolne</c:v>
                </c:pt>
                <c:pt idx="3">
                  <c:v>Urządzanie mieszkania</c:v>
                </c:pt>
                <c:pt idx="4">
                  <c:v>Opłaty stałe</c:v>
                </c:pt>
                <c:pt idx="5">
                  <c:v>Ubrania</c:v>
                </c:pt>
                <c:pt idx="6">
                  <c:v>Rozrywka</c:v>
                </c:pt>
              </c:strCache>
            </c:strRef>
          </c:cat>
          <c:val>
            <c:numRef>
              <c:f>Wydatki!$C$14:$I$14</c:f>
              <c:numCache>
                <c:formatCode>#,##0.00\ "zł"</c:formatCode>
                <c:ptCount val="7"/>
                <c:pt idx="0">
                  <c:v>23658.74</c:v>
                </c:pt>
                <c:pt idx="1">
                  <c:v>1275.8600000000001</c:v>
                </c:pt>
                <c:pt idx="2">
                  <c:v>1700.83</c:v>
                </c:pt>
                <c:pt idx="3">
                  <c:v>4721</c:v>
                </c:pt>
                <c:pt idx="4">
                  <c:v>14700.51</c:v>
                </c:pt>
                <c:pt idx="5">
                  <c:v>2346.6999999999998</c:v>
                </c:pt>
                <c:pt idx="6">
                  <c:v>5873</c:v>
                </c:pt>
              </c:numCache>
            </c:numRef>
          </c:val>
        </c:ser>
        <c:dLbls>
          <c:dLblPos val="outEnd"/>
          <c:showVal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142875</xdr:rowOff>
    </xdr:from>
    <xdr:to>
      <xdr:col>1</xdr:col>
      <xdr:colOff>742950</xdr:colOff>
      <xdr:row>6</xdr:row>
      <xdr:rowOff>0</xdr:rowOff>
    </xdr:to>
    <xdr:pic>
      <xdr:nvPicPr>
        <xdr:cNvPr id="1025" name="il_f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875"/>
          <a:ext cx="1114425" cy="11144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0</xdr:row>
      <xdr:rowOff>0</xdr:rowOff>
    </xdr:from>
    <xdr:to>
      <xdr:col>16</xdr:col>
      <xdr:colOff>38100</xdr:colOff>
      <xdr:row>7</xdr:row>
      <xdr:rowOff>76200</xdr:rowOff>
    </xdr:to>
    <xdr:pic>
      <xdr:nvPicPr>
        <xdr:cNvPr id="5" name="il_f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87350" y="0"/>
          <a:ext cx="2990850" cy="28003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0</xdr:colOff>
      <xdr:row>15</xdr:row>
      <xdr:rowOff>9525</xdr:rowOff>
    </xdr:from>
    <xdr:to>
      <xdr:col>7</xdr:col>
      <xdr:colOff>916650</xdr:colOff>
      <xdr:row>32</xdr:row>
      <xdr:rowOff>11025</xdr:rowOff>
    </xdr:to>
    <xdr:graphicFrame macro="">
      <xdr:nvGraphicFramePr>
        <xdr:cNvPr id="3" name="Wykres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4_T1_probny/Podatki%20-%20Kopia.tx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chody"/>
      <sheetName val="Wydatki"/>
      <sheetName val="Podatki - Kopia"/>
    </sheetNames>
    <sheetDataSet>
      <sheetData sheetId="0" refreshError="1"/>
      <sheetData sheetId="1">
        <row r="1">
          <cell r="C1" t="str">
            <v>Artykuły żywnościowe</v>
          </cell>
        </row>
        <row r="2">
          <cell r="C2">
            <v>1683.4</v>
          </cell>
        </row>
        <row r="3">
          <cell r="C3">
            <v>2765.7</v>
          </cell>
        </row>
        <row r="4">
          <cell r="C4">
            <v>2104.7600000000002</v>
          </cell>
        </row>
        <row r="5">
          <cell r="C5">
            <v>1923.67</v>
          </cell>
        </row>
        <row r="6">
          <cell r="C6">
            <v>2012.48</v>
          </cell>
        </row>
        <row r="7">
          <cell r="C7">
            <v>1900</v>
          </cell>
        </row>
        <row r="8">
          <cell r="C8">
            <v>1734.99</v>
          </cell>
        </row>
        <row r="9">
          <cell r="C9">
            <v>1823.97</v>
          </cell>
        </row>
        <row r="10">
          <cell r="C10">
            <v>1978</v>
          </cell>
        </row>
        <row r="11">
          <cell r="C11">
            <v>2098.77</v>
          </cell>
        </row>
        <row r="12">
          <cell r="C12">
            <v>1868</v>
          </cell>
        </row>
        <row r="13">
          <cell r="C13">
            <v>1765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opLeftCell="C1" workbookViewId="0">
      <selection activeCell="B8" sqref="B8:B10"/>
    </sheetView>
  </sheetViews>
  <sheetFormatPr defaultRowHeight="15"/>
  <cols>
    <col min="2" max="2" width="36.85546875" bestFit="1" customWidth="1"/>
    <col min="3" max="3" width="13.85546875" bestFit="1" customWidth="1"/>
    <col min="4" max="7" width="9.85546875" bestFit="1" customWidth="1"/>
    <col min="8" max="8" width="12.140625" bestFit="1" customWidth="1"/>
    <col min="9" max="11" width="9.85546875" bestFit="1" customWidth="1"/>
    <col min="12" max="12" width="11.140625" bestFit="1" customWidth="1"/>
    <col min="13" max="14" width="9.85546875" bestFit="1" customWidth="1"/>
    <col min="15" max="15" width="10.85546875" bestFit="1" customWidth="1"/>
  </cols>
  <sheetData>
    <row r="1" spans="1:15">
      <c r="A1" s="1"/>
    </row>
    <row r="5" spans="1:15" ht="23.25">
      <c r="E5" s="31" t="s">
        <v>0</v>
      </c>
      <c r="F5" s="31"/>
    </row>
    <row r="6" spans="1:15" ht="15.75" thickBot="1"/>
    <row r="7" spans="1:15" ht="24" thickBot="1">
      <c r="B7" s="32"/>
      <c r="C7" s="38" t="s">
        <v>3</v>
      </c>
      <c r="D7" s="38" t="s">
        <v>32</v>
      </c>
      <c r="E7" s="38" t="s">
        <v>33</v>
      </c>
      <c r="F7" s="38" t="s">
        <v>34</v>
      </c>
      <c r="G7" s="38" t="s">
        <v>35</v>
      </c>
      <c r="H7" s="38" t="s">
        <v>36</v>
      </c>
      <c r="I7" s="38" t="s">
        <v>37</v>
      </c>
      <c r="J7" s="38" t="s">
        <v>38</v>
      </c>
      <c r="K7" s="38" t="s">
        <v>39</v>
      </c>
      <c r="L7" s="38" t="s">
        <v>40</v>
      </c>
      <c r="M7" s="38" t="s">
        <v>41</v>
      </c>
      <c r="N7" s="38" t="s">
        <v>42</v>
      </c>
      <c r="O7" s="39" t="s">
        <v>4</v>
      </c>
    </row>
    <row r="8" spans="1:15" ht="24.75" thickTop="1" thickBot="1">
      <c r="B8" s="40" t="s">
        <v>1</v>
      </c>
      <c r="C8" s="34">
        <v>7765</v>
      </c>
      <c r="D8" s="35">
        <v>5654</v>
      </c>
      <c r="E8" s="35">
        <v>6890</v>
      </c>
      <c r="F8" s="35">
        <v>7900</v>
      </c>
      <c r="G8" s="35">
        <v>6860</v>
      </c>
      <c r="H8" s="35">
        <v>5200</v>
      </c>
      <c r="I8" s="35">
        <v>6360</v>
      </c>
      <c r="J8" s="35">
        <v>7990</v>
      </c>
      <c r="K8" s="35">
        <v>8200</v>
      </c>
      <c r="L8" s="35">
        <v>6987</v>
      </c>
      <c r="M8" s="35">
        <v>7690</v>
      </c>
      <c r="N8" s="35">
        <v>8840</v>
      </c>
      <c r="O8" s="35">
        <f>SUM(C8:N8)</f>
        <v>86336</v>
      </c>
    </row>
    <row r="9" spans="1:15" ht="24.75" thickTop="1" thickBot="1">
      <c r="B9" s="40" t="s">
        <v>2</v>
      </c>
      <c r="C9" s="36">
        <v>4650</v>
      </c>
      <c r="D9" s="37">
        <v>6670</v>
      </c>
      <c r="E9" s="37">
        <v>6980</v>
      </c>
      <c r="F9" s="37">
        <v>5600</v>
      </c>
      <c r="G9" s="37">
        <v>5789</v>
      </c>
      <c r="H9" s="37">
        <v>4380</v>
      </c>
      <c r="I9" s="37">
        <v>3680</v>
      </c>
      <c r="J9" s="37">
        <v>5456</v>
      </c>
      <c r="K9" s="37">
        <v>5345</v>
      </c>
      <c r="L9" s="37">
        <v>4387</v>
      </c>
      <c r="M9" s="37">
        <v>8478</v>
      </c>
      <c r="N9" s="37">
        <v>6585</v>
      </c>
      <c r="O9" s="35">
        <f t="shared" ref="O9:O10" si="0">SUM(C9:N9)</f>
        <v>68000</v>
      </c>
    </row>
    <row r="10" spans="1:15" ht="24.75" thickTop="1" thickBot="1">
      <c r="B10" s="40" t="s">
        <v>5</v>
      </c>
      <c r="C10" s="41">
        <f>C8+C9</f>
        <v>12415</v>
      </c>
      <c r="D10" s="41">
        <f t="shared" ref="D10:N10" si="1">D8+D9</f>
        <v>12324</v>
      </c>
      <c r="E10" s="41">
        <f t="shared" si="1"/>
        <v>13870</v>
      </c>
      <c r="F10" s="41">
        <f t="shared" si="1"/>
        <v>13500</v>
      </c>
      <c r="G10" s="41">
        <f t="shared" si="1"/>
        <v>12649</v>
      </c>
      <c r="H10" s="41">
        <f t="shared" si="1"/>
        <v>9580</v>
      </c>
      <c r="I10" s="41">
        <f t="shared" si="1"/>
        <v>10040</v>
      </c>
      <c r="J10" s="41">
        <f t="shared" si="1"/>
        <v>13446</v>
      </c>
      <c r="K10" s="41">
        <f t="shared" si="1"/>
        <v>13545</v>
      </c>
      <c r="L10" s="41">
        <f t="shared" si="1"/>
        <v>11374</v>
      </c>
      <c r="M10" s="41">
        <f t="shared" si="1"/>
        <v>16168</v>
      </c>
      <c r="N10" s="42">
        <f t="shared" si="1"/>
        <v>15425</v>
      </c>
      <c r="O10" s="43">
        <f t="shared" si="0"/>
        <v>154336</v>
      </c>
    </row>
    <row r="12" spans="1:15" ht="15.75" thickBot="1"/>
    <row r="13" spans="1:15" ht="16.5" thickTop="1" thickBot="1">
      <c r="C13" s="11" t="str">
        <f>IF(C10&gt;10000,C7,IF(C8&gt;C9,$B$8,$B$9))</f>
        <v>Styczeń</v>
      </c>
      <c r="D13" s="11" t="str">
        <f t="shared" ref="D13:N13" si="2">IF(D10&gt;10000,D7,IF(D8&gt;D9,$B$8,$B$9))</f>
        <v>Luty</v>
      </c>
      <c r="E13" s="11" t="str">
        <f t="shared" si="2"/>
        <v>Marzec</v>
      </c>
      <c r="F13" s="11" t="str">
        <f t="shared" si="2"/>
        <v>Kwiecień</v>
      </c>
      <c r="G13" s="11" t="str">
        <f t="shared" si="2"/>
        <v>Maj</v>
      </c>
      <c r="H13" s="11" t="str">
        <f t="shared" si="2"/>
        <v>Jan Kowalski</v>
      </c>
      <c r="I13" s="11" t="str">
        <f t="shared" si="2"/>
        <v>Lipiec</v>
      </c>
      <c r="J13" s="11" t="str">
        <f t="shared" si="2"/>
        <v>Sierpień</v>
      </c>
      <c r="K13" s="11" t="str">
        <f t="shared" si="2"/>
        <v>Wrzesień</v>
      </c>
      <c r="L13" s="11" t="str">
        <f t="shared" si="2"/>
        <v>Październik</v>
      </c>
      <c r="M13" s="11" t="str">
        <f t="shared" si="2"/>
        <v>Listopad</v>
      </c>
      <c r="N13" s="11" t="str">
        <f t="shared" si="2"/>
        <v>Grudzień</v>
      </c>
    </row>
    <row r="14" spans="1:15" ht="16.5" thickTop="1" thickBot="1"/>
    <row r="15" spans="1:15" ht="24" thickBot="1">
      <c r="B15" s="12" t="s">
        <v>8</v>
      </c>
      <c r="C15" s="44">
        <f>MAX(C10:N10)</f>
        <v>16168</v>
      </c>
    </row>
    <row r="16" spans="1:15" ht="24" thickBot="1">
      <c r="B16" s="12" t="s">
        <v>6</v>
      </c>
      <c r="C16" s="44">
        <f>MIN(C10:N10)</f>
        <v>9580</v>
      </c>
    </row>
    <row r="17" spans="2:3" ht="24" thickBot="1">
      <c r="B17" s="12" t="s">
        <v>7</v>
      </c>
      <c r="C17" s="44">
        <f>AVERAGE(C10:N10)</f>
        <v>12861.333333333334</v>
      </c>
    </row>
    <row r="18" spans="2:3" ht="49.5" customHeight="1" thickBot="1">
      <c r="B18" s="13" t="s">
        <v>31</v>
      </c>
      <c r="C18" s="12">
        <f>COUNTIF(C10:N10,"&gt;"&amp;C17)</f>
        <v>6</v>
      </c>
    </row>
  </sheetData>
  <mergeCells count="7">
    <mergeCell ref="K7:L7"/>
    <mergeCell ref="M7:N7"/>
    <mergeCell ref="E5:F5"/>
    <mergeCell ref="C7:D7"/>
    <mergeCell ref="E7:F7"/>
    <mergeCell ref="G7:H7"/>
    <mergeCell ref="I7:J7"/>
  </mergeCells>
  <conditionalFormatting sqref="C15:C17">
    <cfRule type="cellIs" dxfId="0" priority="1" operator="greaterThan">
      <formula>10000</formula>
    </cfRule>
  </conditionalFormatting>
  <pageMargins left="0.7" right="0.7" top="0.75" bottom="0.75" header="0.3" footer="0.3"/>
  <pageSetup paperSize="9"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4"/>
  <sheetViews>
    <sheetView topLeftCell="A13" workbookViewId="0">
      <selection activeCell="I21" sqref="I21"/>
    </sheetView>
  </sheetViews>
  <sheetFormatPr defaultRowHeight="15"/>
  <cols>
    <col min="1" max="1" width="9.140625" customWidth="1"/>
    <col min="2" max="10" width="19.7109375" customWidth="1"/>
    <col min="11" max="11" width="9.140625" customWidth="1"/>
    <col min="12" max="12" width="17.42578125" customWidth="1"/>
    <col min="13" max="13" width="9.140625" hidden="1" customWidth="1"/>
  </cols>
  <sheetData>
    <row r="1" spans="1:10" s="46" customFormat="1" ht="70.5" thickBot="1">
      <c r="A1" s="45"/>
      <c r="B1" s="13" t="s">
        <v>43</v>
      </c>
      <c r="C1" s="13" t="s">
        <v>9</v>
      </c>
      <c r="D1" s="13" t="s">
        <v>10</v>
      </c>
      <c r="E1" s="13" t="s">
        <v>11</v>
      </c>
      <c r="F1" s="13" t="s">
        <v>12</v>
      </c>
      <c r="G1" s="13" t="s">
        <v>13</v>
      </c>
      <c r="H1" s="13" t="s">
        <v>14</v>
      </c>
      <c r="I1" s="13" t="s">
        <v>15</v>
      </c>
      <c r="J1" s="13" t="s">
        <v>5</v>
      </c>
    </row>
    <row r="2" spans="1:10" ht="24" thickBot="1">
      <c r="A2" s="47">
        <v>2010</v>
      </c>
      <c r="B2" s="12" t="s">
        <v>3</v>
      </c>
      <c r="C2" s="33">
        <v>1978</v>
      </c>
      <c r="D2" s="33">
        <v>64.98</v>
      </c>
      <c r="E2" s="33">
        <v>21</v>
      </c>
      <c r="F2" s="33">
        <v>0</v>
      </c>
      <c r="G2" s="33">
        <v>1213.76</v>
      </c>
      <c r="H2" s="33">
        <v>40</v>
      </c>
      <c r="I2" s="33">
        <v>125</v>
      </c>
      <c r="J2" s="50">
        <f>SUM(C2:I2)</f>
        <v>3442.74</v>
      </c>
    </row>
    <row r="3" spans="1:10" ht="24" thickBot="1">
      <c r="A3" s="48"/>
      <c r="B3" s="12" t="s">
        <v>32</v>
      </c>
      <c r="C3" s="33">
        <v>1923.67</v>
      </c>
      <c r="D3" s="33">
        <v>56</v>
      </c>
      <c r="E3" s="33">
        <v>14.5</v>
      </c>
      <c r="F3" s="33">
        <v>0</v>
      </c>
      <c r="G3" s="33">
        <v>1190</v>
      </c>
      <c r="H3" s="33">
        <v>39.5</v>
      </c>
      <c r="I3" s="33">
        <v>54</v>
      </c>
      <c r="J3" s="50">
        <f t="shared" ref="J3:J13" si="0">SUM(C3:I3)</f>
        <v>3277.67</v>
      </c>
    </row>
    <row r="4" spans="1:10" ht="24" thickBot="1">
      <c r="A4" s="48"/>
      <c r="B4" s="12" t="s">
        <v>33</v>
      </c>
      <c r="C4" s="33">
        <v>1900</v>
      </c>
      <c r="D4" s="33">
        <v>34</v>
      </c>
      <c r="E4" s="33">
        <v>56</v>
      </c>
      <c r="F4" s="33">
        <v>351</v>
      </c>
      <c r="G4" s="33">
        <v>1298.76</v>
      </c>
      <c r="H4" s="33">
        <v>387</v>
      </c>
      <c r="I4" s="33">
        <v>121</v>
      </c>
      <c r="J4" s="50">
        <f t="shared" si="0"/>
        <v>4147.76</v>
      </c>
    </row>
    <row r="5" spans="1:10" ht="24" thickBot="1">
      <c r="A5" s="48"/>
      <c r="B5" s="12" t="s">
        <v>34</v>
      </c>
      <c r="C5" s="33">
        <v>1868</v>
      </c>
      <c r="D5" s="33">
        <v>123</v>
      </c>
      <c r="E5" s="33">
        <v>145</v>
      </c>
      <c r="F5" s="33">
        <v>0</v>
      </c>
      <c r="G5" s="33">
        <v>1211</v>
      </c>
      <c r="H5" s="33">
        <v>123</v>
      </c>
      <c r="I5" s="33">
        <v>120</v>
      </c>
      <c r="J5" s="50">
        <f t="shared" si="0"/>
        <v>3590</v>
      </c>
    </row>
    <row r="6" spans="1:10" ht="24" thickBot="1">
      <c r="A6" s="48"/>
      <c r="B6" s="12" t="s">
        <v>35</v>
      </c>
      <c r="C6" s="33">
        <v>2012.48</v>
      </c>
      <c r="D6" s="33">
        <v>67.89</v>
      </c>
      <c r="E6" s="33">
        <v>12.33</v>
      </c>
      <c r="F6" s="33">
        <v>210</v>
      </c>
      <c r="G6" s="33">
        <v>1323</v>
      </c>
      <c r="H6" s="33">
        <v>176.2</v>
      </c>
      <c r="I6" s="33">
        <v>79</v>
      </c>
      <c r="J6" s="50">
        <f t="shared" si="0"/>
        <v>3880.8999999999996</v>
      </c>
    </row>
    <row r="7" spans="1:10" ht="24" thickBot="1">
      <c r="A7" s="48"/>
      <c r="B7" s="12" t="s">
        <v>36</v>
      </c>
      <c r="C7" s="33">
        <v>1683.4</v>
      </c>
      <c r="D7" s="33">
        <v>123</v>
      </c>
      <c r="E7" s="33">
        <v>22</v>
      </c>
      <c r="F7" s="33">
        <v>2390</v>
      </c>
      <c r="G7" s="33">
        <v>1234.8900000000001</v>
      </c>
      <c r="H7" s="33">
        <v>64</v>
      </c>
      <c r="I7" s="33">
        <v>122</v>
      </c>
      <c r="J7" s="50">
        <f t="shared" si="0"/>
        <v>5639.29</v>
      </c>
    </row>
    <row r="8" spans="1:10" ht="24" thickBot="1">
      <c r="A8" s="48"/>
      <c r="B8" s="12" t="s">
        <v>37</v>
      </c>
      <c r="C8" s="33">
        <v>2104.7600000000002</v>
      </c>
      <c r="D8" s="33">
        <v>187</v>
      </c>
      <c r="E8" s="33">
        <v>0</v>
      </c>
      <c r="F8" s="33">
        <v>0</v>
      </c>
      <c r="G8" s="33">
        <v>980</v>
      </c>
      <c r="H8" s="33">
        <v>43</v>
      </c>
      <c r="I8" s="33">
        <v>2340</v>
      </c>
      <c r="J8" s="50">
        <f t="shared" si="0"/>
        <v>5654.76</v>
      </c>
    </row>
    <row r="9" spans="1:10" ht="24" thickBot="1">
      <c r="A9" s="48"/>
      <c r="B9" s="12" t="s">
        <v>38</v>
      </c>
      <c r="C9" s="33">
        <v>1823.97</v>
      </c>
      <c r="D9" s="33">
        <v>143.44999999999999</v>
      </c>
      <c r="E9" s="33">
        <v>679</v>
      </c>
      <c r="F9" s="33">
        <v>0</v>
      </c>
      <c r="G9" s="33">
        <v>1320</v>
      </c>
      <c r="H9" s="33">
        <v>121</v>
      </c>
      <c r="I9" s="33">
        <v>1785</v>
      </c>
      <c r="J9" s="50">
        <f t="shared" si="0"/>
        <v>5872.42</v>
      </c>
    </row>
    <row r="10" spans="1:10" ht="24" thickBot="1">
      <c r="A10" s="48"/>
      <c r="B10" s="12" t="s">
        <v>39</v>
      </c>
      <c r="C10" s="33">
        <v>2098.77</v>
      </c>
      <c r="D10" s="33">
        <v>34.89</v>
      </c>
      <c r="E10" s="33">
        <v>435</v>
      </c>
      <c r="F10" s="33">
        <v>0</v>
      </c>
      <c r="G10" s="33">
        <v>1132</v>
      </c>
      <c r="H10" s="33">
        <v>342</v>
      </c>
      <c r="I10" s="33">
        <v>67</v>
      </c>
      <c r="J10" s="50">
        <f t="shared" si="0"/>
        <v>4109.66</v>
      </c>
    </row>
    <row r="11" spans="1:10" ht="24" thickBot="1">
      <c r="A11" s="48"/>
      <c r="B11" s="12" t="s">
        <v>40</v>
      </c>
      <c r="C11" s="33">
        <v>1734.99</v>
      </c>
      <c r="D11" s="33">
        <v>75</v>
      </c>
      <c r="E11" s="33">
        <v>138</v>
      </c>
      <c r="F11" s="33">
        <v>1560</v>
      </c>
      <c r="G11" s="33">
        <v>1198.9000000000001</v>
      </c>
      <c r="H11" s="33">
        <v>456</v>
      </c>
      <c r="I11" s="33">
        <v>52</v>
      </c>
      <c r="J11" s="50">
        <f t="shared" si="0"/>
        <v>5214.8899999999994</v>
      </c>
    </row>
    <row r="12" spans="1:10" ht="24" thickBot="1">
      <c r="A12" s="48"/>
      <c r="B12" s="12" t="s">
        <v>41</v>
      </c>
      <c r="C12" s="33">
        <v>1765</v>
      </c>
      <c r="D12" s="33">
        <v>132</v>
      </c>
      <c r="E12" s="33">
        <v>165</v>
      </c>
      <c r="F12" s="33">
        <v>12</v>
      </c>
      <c r="G12" s="33">
        <v>1312</v>
      </c>
      <c r="H12" s="33">
        <v>234</v>
      </c>
      <c r="I12" s="33">
        <v>28</v>
      </c>
      <c r="J12" s="50">
        <f t="shared" si="0"/>
        <v>3648</v>
      </c>
    </row>
    <row r="13" spans="1:10" ht="24" thickBot="1">
      <c r="A13" s="49"/>
      <c r="B13" s="12" t="s">
        <v>42</v>
      </c>
      <c r="C13" s="33">
        <v>2765.7</v>
      </c>
      <c r="D13" s="33">
        <v>234.65</v>
      </c>
      <c r="E13" s="33">
        <v>13</v>
      </c>
      <c r="F13" s="33">
        <v>198</v>
      </c>
      <c r="G13" s="33">
        <v>1286.2</v>
      </c>
      <c r="H13" s="33">
        <v>321</v>
      </c>
      <c r="I13" s="33">
        <v>980</v>
      </c>
      <c r="J13" s="50">
        <f t="shared" si="0"/>
        <v>5798.55</v>
      </c>
    </row>
    <row r="14" spans="1:10" ht="24" thickBot="1">
      <c r="B14" s="12" t="s">
        <v>16</v>
      </c>
      <c r="C14" s="51">
        <f>SUM(C2:C13)</f>
        <v>23658.74</v>
      </c>
      <c r="D14" s="51">
        <f t="shared" ref="D14:J14" si="1">SUM(D2:D13)</f>
        <v>1275.8600000000001</v>
      </c>
      <c r="E14" s="51">
        <f t="shared" si="1"/>
        <v>1700.83</v>
      </c>
      <c r="F14" s="51">
        <f t="shared" si="1"/>
        <v>4721</v>
      </c>
      <c r="G14" s="51">
        <f t="shared" si="1"/>
        <v>14700.51</v>
      </c>
      <c r="H14" s="51">
        <f t="shared" si="1"/>
        <v>2346.6999999999998</v>
      </c>
      <c r="I14" s="51">
        <f t="shared" si="1"/>
        <v>5873</v>
      </c>
      <c r="J14" s="51">
        <f t="shared" si="1"/>
        <v>54276.639999999999</v>
      </c>
    </row>
  </sheetData>
  <sortState ref="A2:J14">
    <sortCondition ref="B2:B14" customList="styczeń,luty,marzec,kwiecień,maj,czerwiec,lipiec,sierpień,wrzesień,październik,listopad,grudzień"/>
  </sortState>
  <mergeCells count="1">
    <mergeCell ref="A2:A13"/>
  </mergeCells>
  <pageMargins left="0.7" right="0.7" top="0.75" bottom="0.75" header="0.3" footer="0.3"/>
  <pageSetup paperSize="9" orientation="portrait" horizontalDpi="300" verticalDpi="0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N9"/>
  <sheetViews>
    <sheetView tabSelected="1" view="pageLayout" zoomScaleNormal="100" workbookViewId="0">
      <selection activeCell="D12" sqref="D12"/>
    </sheetView>
  </sheetViews>
  <sheetFormatPr defaultRowHeight="15"/>
  <cols>
    <col min="1" max="1" width="25.7109375" bestFit="1" customWidth="1"/>
    <col min="2" max="2" width="13.5703125" customWidth="1"/>
    <col min="3" max="6" width="18.7109375" customWidth="1"/>
    <col min="7" max="7" width="11" customWidth="1"/>
    <col min="8" max="8" width="5.42578125" customWidth="1"/>
    <col min="10" max="10" width="12.7109375" customWidth="1"/>
    <col min="11" max="11" width="10.85546875" customWidth="1"/>
    <col min="13" max="13" width="10.42578125" customWidth="1"/>
    <col min="14" max="14" width="12.7109375" customWidth="1"/>
  </cols>
  <sheetData>
    <row r="1" spans="1:14" ht="19.5" thickBot="1">
      <c r="A1" s="52">
        <f ca="1">TODAY()</f>
        <v>40572</v>
      </c>
      <c r="G1" s="15" t="s">
        <v>18</v>
      </c>
      <c r="H1" s="4"/>
      <c r="I1" s="4" t="s">
        <v>19</v>
      </c>
      <c r="J1" s="7">
        <v>85528</v>
      </c>
      <c r="K1" s="5">
        <v>0.18</v>
      </c>
      <c r="L1" s="5" t="s">
        <v>20</v>
      </c>
      <c r="M1" s="7">
        <v>556.02</v>
      </c>
      <c r="N1" s="3" t="s">
        <v>21</v>
      </c>
    </row>
    <row r="2" spans="1:14" ht="47.25" thickBot="1">
      <c r="B2" s="2" t="s">
        <v>17</v>
      </c>
      <c r="C2" s="2" t="s">
        <v>25</v>
      </c>
      <c r="D2" s="2" t="s">
        <v>27</v>
      </c>
      <c r="E2" s="2" t="s">
        <v>26</v>
      </c>
      <c r="F2" s="9"/>
      <c r="G2" s="15"/>
      <c r="H2" s="4"/>
      <c r="I2" s="4" t="s">
        <v>22</v>
      </c>
      <c r="J2" s="7">
        <v>85528</v>
      </c>
      <c r="K2" s="7">
        <v>14839.02</v>
      </c>
      <c r="L2" s="4" t="s">
        <v>23</v>
      </c>
      <c r="M2" s="5">
        <v>0.32</v>
      </c>
      <c r="N2" s="3" t="s">
        <v>24</v>
      </c>
    </row>
    <row r="3" spans="1:14" ht="24" thickBot="1">
      <c r="A3" s="40" t="s">
        <v>1</v>
      </c>
      <c r="B3" s="6">
        <f>Dochody!O8</f>
        <v>86336</v>
      </c>
      <c r="C3" s="6">
        <f>B3*$K$1-$M$1</f>
        <v>14984.46</v>
      </c>
      <c r="D3" s="6">
        <f>IF(B3&lt;$J$1,B3*$K$1-$M$1,$K$2+$M$2*(B3-$J$2))</f>
        <v>15097.58</v>
      </c>
      <c r="E3" s="16">
        <f>IF(B5&lt;J3,B5*K3-M3,K4+M4*(B5-J4))</f>
        <v>26668.44</v>
      </c>
      <c r="F3" s="54"/>
      <c r="G3" s="53" t="s">
        <v>30</v>
      </c>
      <c r="H3" s="4"/>
      <c r="I3" s="4" t="s">
        <v>19</v>
      </c>
      <c r="J3" s="7">
        <v>171056</v>
      </c>
      <c r="K3" s="5">
        <v>0.18</v>
      </c>
      <c r="L3" s="4" t="s">
        <v>44</v>
      </c>
      <c r="M3" s="7">
        <v>1112.04</v>
      </c>
      <c r="N3" s="3" t="s">
        <v>21</v>
      </c>
    </row>
    <row r="4" spans="1:14" ht="24" thickBot="1">
      <c r="A4" s="40" t="s">
        <v>2</v>
      </c>
      <c r="B4" s="6">
        <f>Dochody!O9</f>
        <v>68000</v>
      </c>
      <c r="C4" s="6">
        <f>B4*$K$1-$M$1</f>
        <v>11683.98</v>
      </c>
      <c r="D4" s="6">
        <f>IF(B4&lt;$J$1,B4*$K$1-$M$1,$K$2+$M$2*(B4-$J$2))</f>
        <v>11683.98</v>
      </c>
      <c r="E4" s="17"/>
      <c r="F4" s="8"/>
      <c r="G4" s="14" t="s">
        <v>30</v>
      </c>
      <c r="H4" s="4"/>
      <c r="I4" s="4" t="s">
        <v>22</v>
      </c>
      <c r="J4" s="7">
        <v>171056</v>
      </c>
      <c r="K4" s="7">
        <f>K2*2</f>
        <v>29678.04</v>
      </c>
      <c r="L4" s="4" t="s">
        <v>23</v>
      </c>
      <c r="M4" s="5">
        <v>0.32</v>
      </c>
      <c r="N4" s="3" t="s">
        <v>24</v>
      </c>
    </row>
    <row r="5" spans="1:14" ht="24" thickBot="1">
      <c r="A5" s="40" t="s">
        <v>5</v>
      </c>
      <c r="B5" s="6">
        <f>Dochody!O10</f>
        <v>154336</v>
      </c>
      <c r="C5" s="6">
        <f>C3+C4</f>
        <v>26668.44</v>
      </c>
      <c r="D5" s="6">
        <f>D3+D4</f>
        <v>26781.559999999998</v>
      </c>
      <c r="E5" s="18"/>
      <c r="F5" s="8"/>
    </row>
    <row r="6" spans="1:14" ht="15.75" thickBot="1"/>
    <row r="7" spans="1:14" ht="24" thickBot="1">
      <c r="D7" s="10"/>
      <c r="E7" s="29" t="s">
        <v>28</v>
      </c>
      <c r="F7" s="30"/>
    </row>
    <row r="8" spans="1:14" ht="21" customHeight="1" thickTop="1" thickBot="1">
      <c r="B8" s="19" t="s">
        <v>29</v>
      </c>
      <c r="C8" s="20"/>
      <c r="D8" s="21"/>
      <c r="E8" s="25" t="str">
        <f>IF(E3&lt;D5, "Rozliczamy się wspólnie","Rozliczamy się oddzielnie")</f>
        <v>Rozliczamy się wspólnie</v>
      </c>
      <c r="F8" s="26"/>
    </row>
    <row r="9" spans="1:14" ht="30" customHeight="1" thickBot="1">
      <c r="B9" s="22" t="str">
        <f>IF(D5&gt;C5,"Fiskusowi należy dopłacić"&amp;" "&amp;ROUND(D5-C5,2)&amp;"zł","Fiskus jest Ci winien pieniądze")</f>
        <v>Fiskusowi należy dopłacić 113,12zł</v>
      </c>
      <c r="C9" s="23"/>
      <c r="D9" s="24"/>
      <c r="E9" s="27"/>
      <c r="F9" s="28"/>
    </row>
  </sheetData>
  <mergeCells count="6">
    <mergeCell ref="G1:G2"/>
    <mergeCell ref="E3:E5"/>
    <mergeCell ref="B8:D8"/>
    <mergeCell ref="B9:D9"/>
    <mergeCell ref="E8:F9"/>
    <mergeCell ref="E7:F7"/>
  </mergeCells>
  <pageMargins left="0.7" right="0.7" top="0.75" bottom="0.75" header="0.3" footer="0.3"/>
  <pageSetup paperSize="9" scale="76" orientation="portrait" horizontalDpi="300" verticalDpi="0" r:id="rId1"/>
  <headerFooter>
    <oddHeader>&amp;L&amp;D&amp;C&amp;F&amp;R&amp;A</oddHeader>
    <oddFooter>&amp;CPl-011xxxx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Dochody</vt:lpstr>
      <vt:lpstr>Wydatki</vt:lpstr>
      <vt:lpstr>Fiskus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2011-01-29T21:40:48Z</dcterms:modified>
</cp:coreProperties>
</file>